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inouye\Downloads\"/>
    </mc:Choice>
  </mc:AlternateContent>
  <xr:revisionPtr revIDLastSave="0" documentId="8_{77B89DC6-B560-4E35-8D81-63F543787002}" xr6:coauthVersionLast="47" xr6:coauthVersionMax="47" xr10:uidLastSave="{00000000-0000-0000-0000-000000000000}"/>
  <bookViews>
    <workbookView xWindow="2340" yWindow="2340" windowWidth="23820" windowHeight="13650" tabRatio="500" activeTab="2" xr2:uid="{00000000-000D-0000-FFFF-FFFF00000000}"/>
  </bookViews>
  <sheets>
    <sheet name="Instructions" sheetId="1" r:id="rId1"/>
    <sheet name="Inputs" sheetId="2" r:id="rId2"/>
    <sheet name="Proforma" sheetId="3" r:id="rId3"/>
  </sheets>
  <definedNames>
    <definedName name="_xlnm.Print_Area" localSheetId="2">Proforma!$A$1:$F$49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44" i="3" l="1"/>
  <c r="B44" i="3"/>
  <c r="B43" i="3"/>
  <c r="D41" i="3"/>
  <c r="C41" i="3"/>
  <c r="B41" i="3"/>
  <c r="B40" i="3"/>
  <c r="B39" i="3"/>
  <c r="B31" i="3"/>
  <c r="B30" i="3"/>
  <c r="B29" i="3"/>
  <c r="B28" i="3"/>
  <c r="B27" i="3"/>
  <c r="B26" i="3"/>
  <c r="B24" i="3"/>
  <c r="B23" i="3"/>
  <c r="B22" i="3"/>
  <c r="B18" i="3"/>
  <c r="F11" i="3"/>
  <c r="E11" i="3"/>
  <c r="D11" i="3"/>
  <c r="C11" i="3"/>
  <c r="B11" i="3"/>
  <c r="F9" i="3"/>
  <c r="E9" i="3"/>
  <c r="E13" i="3" s="1"/>
  <c r="E15" i="3" s="1"/>
  <c r="D9" i="3"/>
  <c r="C9" i="3"/>
  <c r="B9" i="3"/>
  <c r="B13" i="3" s="1"/>
  <c r="B15" i="3" s="1"/>
  <c r="F7" i="3"/>
  <c r="E7" i="3"/>
  <c r="D7" i="3"/>
  <c r="C7" i="3"/>
  <c r="B7" i="3"/>
  <c r="F4" i="3"/>
  <c r="E4" i="3"/>
  <c r="D4" i="3"/>
  <c r="C4" i="3"/>
  <c r="B4" i="3"/>
  <c r="B3" i="3"/>
  <c r="B2" i="3"/>
  <c r="C28" i="2"/>
  <c r="D28" i="2" s="1"/>
  <c r="E26" i="2"/>
  <c r="E41" i="3" s="1"/>
  <c r="D26" i="2"/>
  <c r="C26" i="2"/>
  <c r="C20" i="2"/>
  <c r="C22" i="2" s="1"/>
  <c r="C19" i="2"/>
  <c r="D19" i="2" s="1"/>
  <c r="C18" i="2"/>
  <c r="C16" i="2" s="1"/>
  <c r="C17" i="2"/>
  <c r="C24" i="3" s="1"/>
  <c r="C18" i="3" l="1"/>
  <c r="C28" i="3"/>
  <c r="B25" i="3"/>
  <c r="B37" i="3" s="1"/>
  <c r="D13" i="3"/>
  <c r="D15" i="3" s="1"/>
  <c r="C13" i="3"/>
  <c r="C15" i="3" s="1"/>
  <c r="F13" i="3"/>
  <c r="F15" i="3" s="1"/>
  <c r="E29" i="2"/>
  <c r="F29" i="2" s="1"/>
  <c r="F18" i="3" s="1"/>
  <c r="D18" i="3"/>
  <c r="D20" i="2"/>
  <c r="C21" i="2"/>
  <c r="D21" i="2" s="1"/>
  <c r="D29" i="3" s="1"/>
  <c r="C40" i="3"/>
  <c r="C27" i="2"/>
  <c r="D27" i="2" s="1"/>
  <c r="D43" i="3" s="1"/>
  <c r="C15" i="2"/>
  <c r="D15" i="2" s="1"/>
  <c r="D17" i="2"/>
  <c r="E28" i="2"/>
  <c r="D44" i="3"/>
  <c r="C23" i="3"/>
  <c r="E19" i="2"/>
  <c r="D27" i="3"/>
  <c r="B19" i="3"/>
  <c r="C30" i="3"/>
  <c r="F26" i="2"/>
  <c r="F41" i="3" s="1"/>
  <c r="C23" i="2"/>
  <c r="C27" i="3"/>
  <c r="B34" i="3"/>
  <c r="C26" i="3"/>
  <c r="C24" i="2"/>
  <c r="D18" i="2"/>
  <c r="D16" i="2" s="1"/>
  <c r="C19" i="3" l="1"/>
  <c r="D19" i="3" s="1"/>
  <c r="E18" i="3"/>
  <c r="B38" i="3"/>
  <c r="B42" i="3" s="1"/>
  <c r="B45" i="3" s="1"/>
  <c r="B49" i="3" s="1"/>
  <c r="D28" i="3"/>
  <c r="C29" i="3"/>
  <c r="C34" i="3" s="1"/>
  <c r="D22" i="2"/>
  <c r="C43" i="3"/>
  <c r="D40" i="3"/>
  <c r="C22" i="3"/>
  <c r="D24" i="3"/>
  <c r="E17" i="2"/>
  <c r="C25" i="3"/>
  <c r="D24" i="2"/>
  <c r="C39" i="3"/>
  <c r="D22" i="3"/>
  <c r="C31" i="3"/>
  <c r="D23" i="2"/>
  <c r="E44" i="3"/>
  <c r="F28" i="2"/>
  <c r="F44" i="3" s="1"/>
  <c r="E16" i="2"/>
  <c r="D23" i="3"/>
  <c r="E27" i="3"/>
  <c r="F19" i="2"/>
  <c r="F27" i="3" s="1"/>
  <c r="E25" i="2"/>
  <c r="E27" i="2"/>
  <c r="E18" i="2"/>
  <c r="E15" i="2" s="1"/>
  <c r="D26" i="3"/>
  <c r="E19" i="3" l="1"/>
  <c r="F19" i="3" s="1"/>
  <c r="C38" i="3"/>
  <c r="E22" i="2"/>
  <c r="D25" i="3"/>
  <c r="D38" i="3" s="1"/>
  <c r="D30" i="3"/>
  <c r="D34" i="3" s="1"/>
  <c r="F20" i="2"/>
  <c r="F28" i="3" s="1"/>
  <c r="E28" i="3"/>
  <c r="E21" i="2"/>
  <c r="F17" i="2"/>
  <c r="F24" i="3" s="1"/>
  <c r="E24" i="3"/>
  <c r="C37" i="3"/>
  <c r="D31" i="3"/>
  <c r="E23" i="2"/>
  <c r="B48" i="3"/>
  <c r="E30" i="3"/>
  <c r="F25" i="2"/>
  <c r="F40" i="3" s="1"/>
  <c r="E40" i="3"/>
  <c r="E22" i="3"/>
  <c r="E26" i="3"/>
  <c r="F18" i="2"/>
  <c r="F26" i="3" s="1"/>
  <c r="E43" i="3"/>
  <c r="F27" i="2"/>
  <c r="F43" i="3" s="1"/>
  <c r="E24" i="2"/>
  <c r="D39" i="3"/>
  <c r="E23" i="3"/>
  <c r="F16" i="2"/>
  <c r="F23" i="3" s="1"/>
  <c r="C42" i="3" l="1"/>
  <c r="C45" i="3" s="1"/>
  <c r="C49" i="3" s="1"/>
  <c r="F22" i="2"/>
  <c r="F30" i="3" s="1"/>
  <c r="D37" i="3"/>
  <c r="D42" i="3" s="1"/>
  <c r="E29" i="3"/>
  <c r="E34" i="3" s="1"/>
  <c r="F21" i="2"/>
  <c r="F29" i="3" s="1"/>
  <c r="F34" i="3" s="1"/>
  <c r="F15" i="2"/>
  <c r="F22" i="3" s="1"/>
  <c r="F25" i="3" s="1"/>
  <c r="F38" i="3" s="1"/>
  <c r="E25" i="3"/>
  <c r="F24" i="2"/>
  <c r="F39" i="3" s="1"/>
  <c r="E39" i="3"/>
  <c r="F23" i="2"/>
  <c r="F31" i="3" s="1"/>
  <c r="E31" i="3"/>
  <c r="C48" i="3" l="1"/>
  <c r="D45" i="3"/>
  <c r="D49" i="3" s="1"/>
  <c r="F37" i="3"/>
  <c r="F42" i="3"/>
  <c r="F45" i="3" s="1"/>
  <c r="E38" i="3"/>
  <c r="E37" i="3"/>
  <c r="D48" i="3" l="1"/>
  <c r="E42" i="3"/>
  <c r="E45" i="3" s="1"/>
  <c r="F49" i="3"/>
  <c r="F48" i="3"/>
  <c r="E49" i="3" l="1"/>
  <c r="E4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3" authorId="0" shapeId="0" xr:uid="{00000000-0006-0000-0100-000001000000}">
      <text>
        <r>
          <rPr>
            <sz val="10"/>
            <rFont val="Arial"/>
            <family val="2"/>
          </rPr>
          <t>INPUT: pick Bachelor's, Master's, or Doctorate. This determines which tuition rate (undergraduate, graduate, or doctoral — set further down this tab) is used to calculate Estimated Annual Tuition Fee Total on the Proforma tab.</t>
        </r>
      </text>
    </comment>
    <comment ref="B7" authorId="0" shapeId="0" xr:uid="{00000000-0006-0000-0100-000002000000}">
      <text>
        <r>
          <rPr>
            <sz val="10"/>
            <rFont val="Arial"/>
            <family val="2"/>
          </rPr>
          <t>INPUT: total declared majors in the program each year.</t>
        </r>
      </text>
    </comment>
    <comment ref="B9" authorId="0" shapeId="0" xr:uid="{00000000-0006-0000-0100-000003000000}">
      <text>
        <r>
          <rPr>
            <sz val="10"/>
            <rFont val="Arial"/>
            <family val="2"/>
          </rPr>
          <t>INPUT: FTES generated by this program's course sections.</t>
        </r>
      </text>
    </comment>
    <comment ref="B11" authorId="0" shapeId="0" xr:uid="{00000000-0006-0000-0100-000004000000}">
      <text>
        <r>
          <rPr>
            <sz val="10"/>
            <rFont val="Arial"/>
            <family val="2"/>
          </rPr>
          <t>INPUT: target student-to-faculty ratio for the discipline.</t>
        </r>
      </text>
    </comment>
    <comment ref="B15" authorId="0" shapeId="0" xr:uid="{00000000-0006-0000-0100-000005000000}">
      <text>
        <r>
          <rPr>
            <sz val="10"/>
            <rFont val="Arial"/>
            <family val="2"/>
          </rPr>
          <t>INPUT (Year 1). Years 2-5 default to prior-year salary grown by the Salary Increase % below — type over any year to set an exact figure instead.</t>
        </r>
      </text>
    </comment>
    <comment ref="B16" authorId="0" shapeId="0" xr:uid="{00000000-0006-0000-0100-000006000000}">
      <text>
        <r>
          <rPr>
            <sz val="10"/>
            <rFont val="Arial"/>
            <family val="2"/>
          </rPr>
          <t>INPUT (Year 1). Years 2-5 default to prior-year salary grown by the Salary Increase % below — type over any year to set an exact figure instead.</t>
        </r>
      </text>
    </comment>
    <comment ref="B17" authorId="0" shapeId="0" xr:uid="{00000000-0006-0000-0100-000007000000}">
      <text>
        <r>
          <rPr>
            <sz val="10"/>
            <rFont val="Arial"/>
            <family val="2"/>
          </rPr>
          <t>INPUT (Year 1): share of instructional workload delivered by tenure-track faculty (vs. non-tenure-track). Years 2-5 default to repeat Year 1 — override any year if the mix changes.</t>
        </r>
      </text>
    </comment>
    <comment ref="B18" authorId="0" shapeId="0" xr:uid="{00000000-0006-0000-0100-000008000000}">
      <text>
        <r>
          <rPr>
            <sz val="10"/>
            <rFont val="Arial"/>
            <family val="2"/>
          </rPr>
          <t>INPUT (Year 1): annual salary growth rate. Years 2-5 default to repeat Year 1 — override any year if the rate changes.</t>
        </r>
      </text>
    </comment>
    <comment ref="B19" authorId="0" shapeId="0" xr:uid="{00000000-0006-0000-0100-000009000000}">
      <text>
        <r>
          <rPr>
            <sz val="10"/>
            <rFont val="Arial"/>
            <family val="2"/>
          </rPr>
          <t>INPUT (Year 1): annual operating-cost growth rate. Years 2-5 default to repeat Year 1 — override any year if the rate changes.</t>
        </r>
      </text>
    </comment>
    <comment ref="B20" authorId="0" shapeId="0" xr:uid="{00000000-0006-0000-0100-00000A000000}">
      <text>
        <r>
          <rPr>
            <sz val="10"/>
            <rFont val="Arial"/>
            <family val="2"/>
          </rPr>
          <t>INPUT (Year 1): annual tuition growth rate. Years 2-5 default to repeat Year 1 — override any year (e.g., set to 0% to model a tuition freeze).</t>
        </r>
      </text>
    </comment>
    <comment ref="B21" authorId="0" shapeId="0" xr:uid="{00000000-0006-0000-0100-00000B000000}">
      <text>
        <r>
          <rPr>
            <sz val="10"/>
            <rFont val="Arial"/>
            <family val="2"/>
          </rPr>
          <t>INPUT (Year 1): used on the Proforma tab only if Program Level is set to Bachelor's. Years 2-5 default to grow by the Tuition Increase % above — override any year if needed.</t>
        </r>
      </text>
    </comment>
    <comment ref="B22" authorId="0" shapeId="0" xr:uid="{00000000-0006-0000-0100-00000C000000}">
      <text>
        <r>
          <rPr>
            <sz val="10"/>
            <rFont val="Arial"/>
            <family val="2"/>
          </rPr>
          <t>INPUT (Year 1): used on the Proforma tab only if Program Level is set to Master's. Years 2-5 default to grow by the Tuition Increase % above — override any year if needed.</t>
        </r>
      </text>
    </comment>
    <comment ref="B23" authorId="0" shapeId="0" xr:uid="{00000000-0006-0000-0100-00000D000000}">
      <text>
        <r>
          <rPr>
            <sz val="10"/>
            <rFont val="Arial"/>
            <family val="2"/>
          </rPr>
          <t>INPUT (Year 1): used on the Proforma tab only if Program Level is set to Doctorate. Years 2-5 default to grow by the Tuition Increase % above — override any year if needed.</t>
        </r>
      </text>
    </comment>
    <comment ref="B24" authorId="0" shapeId="0" xr:uid="{00000000-0006-0000-0100-00000E000000}">
      <text>
        <r>
          <rPr>
            <sz val="10"/>
            <rFont val="Arial"/>
            <family val="2"/>
          </rPr>
          <t>INPUT (Year 1). Years 2-5 default to grow by the Salary Increase % above — override any year (e.g., a new hire) if needed.</t>
        </r>
      </text>
    </comment>
    <comment ref="B25" authorId="0" shapeId="0" xr:uid="{00000000-0006-0000-0100-00000F000000}">
      <text>
        <r>
          <rPr>
            <sz val="10"/>
            <rFont val="Arial"/>
            <family val="2"/>
          </rPr>
          <t>INPUT (Year 1). Years 2-5 default to grow by the Operating Cost Increase % above — override any year if needed.</t>
        </r>
      </text>
    </comment>
    <comment ref="B26" authorId="0" shapeId="0" xr:uid="{00000000-0006-0000-0100-000010000000}">
      <text>
        <r>
          <rPr>
            <sz val="10"/>
            <rFont val="Arial"/>
            <family val="2"/>
          </rPr>
          <t>INPUT (Year 1). Years 2-5 default to repeat Year 1 (no automatic growth) — override any year if needed.</t>
        </r>
      </text>
    </comment>
    <comment ref="B27" authorId="0" shapeId="0" xr:uid="{00000000-0006-0000-0100-000011000000}">
      <text>
        <r>
          <rPr>
            <sz val="10"/>
            <rFont val="Arial"/>
            <family val="2"/>
          </rPr>
          <t>INPUT (Year 1). Years 2-5 default to grow by the Operating Cost Increase % above — override any year if needed.</t>
        </r>
      </text>
    </comment>
    <comment ref="B28" authorId="0" shapeId="0" xr:uid="{00000000-0006-0000-0100-000012000000}">
      <text>
        <r>
          <rPr>
            <sz val="10"/>
            <rFont val="Arial"/>
            <family val="2"/>
          </rPr>
          <t>INPUT (Year 1): enter the savings amount as a positive number — it is automatically deducted from Benefit Expenses and Total Direct Costs on the Proforma tab. Years 2-5 default to repeat Year 1 — override any year if needed.</t>
        </r>
      </text>
    </comment>
    <comment ref="B29" authorId="0" shapeId="0" xr:uid="{00000000-0006-0000-0100-000013000000}">
      <text>
        <r>
          <rPr>
            <sz val="10"/>
            <rFont val="Arial"/>
            <family val="2"/>
          </rPr>
          <t>INPUT (Year 1): reassigned-time rate for compliance/administrative duties indirectly tied to instruction (e.g., accreditation, compliance reporting, program administration) — not a general growth assumption. Years 2-5 default to repeat Year 1 — override any year if needed.
Year 1 Reassigned WTU (on the Proforma tab) = Instructional WTU × this %.
Later years = prior year's Reassigned WTU × (1 + this year's %).
This feeds directly into 'Estimated Cost of Indirect Instruction' on the Proforma tab.</t>
        </r>
      </text>
    </comment>
  </commentList>
</comments>
</file>

<file path=xl/sharedStrings.xml><?xml version="1.0" encoding="utf-8"?>
<sst xmlns="http://schemas.openxmlformats.org/spreadsheetml/2006/main" count="107" uniqueCount="94">
  <si>
    <t>Academic Program Costing Proforma — How to Use This Workbook</t>
  </si>
  <si>
    <t>What this is</t>
  </si>
  <si>
    <t>A 5-year cost/revenue projection model for a single academic program, split into two tabs: 'Inputs' (everything you type) and 'Proforma' (everything that's calculated).</t>
  </si>
  <si>
    <t>Color legend</t>
  </si>
  <si>
    <t>Yellow — Inputs tab, Year 1</t>
  </si>
  <si>
    <t>Light blue — Inputs tab, Years 2-5</t>
  </si>
  <si>
    <t>These already show a projected value based on Year 1 — no action needed. But they're fully editable: click in and retype one if that specific year should be different (a new hire, a rate change, a tuition freeze, etc.).</t>
  </si>
  <si>
    <t>Note</t>
  </si>
  <si>
    <t>Green text — Proforma tab</t>
  </si>
  <si>
    <t>A live link back to the Inputs tab, shown for context. The entire Proforma tab is protected, so this can't be edited here anyway — change the value on Inputs instead.</t>
  </si>
  <si>
    <t>Black text — Proforma tab</t>
  </si>
  <si>
    <t>Formula — calculated automatically from Inputs. The Proforma tab is protected, so these can't be overwritten.</t>
  </si>
  <si>
    <t>Green section band</t>
  </si>
  <si>
    <t>Section header (labels only).</t>
  </si>
  <si>
    <t>Light blue band</t>
  </si>
  <si>
    <t>Subtotal / total row.</t>
  </si>
  <si>
    <t>How the two tabs work together</t>
  </si>
  <si>
    <t>Program Level (Bachelor's / Master's / Doctorate)</t>
  </si>
  <si>
    <t>Note on rates</t>
  </si>
  <si>
    <t>Salary Increase %, Operating Cost Increase %, Tuition Increase %, Tenure Density, and Compliance % each start from a Year 1 value on the Inputs tab and carry forward automatically into Years 2-5 (light-blue cells). Overwrite any of those light-blue cells if a rate needs to change in a specific year — for example, a tuition freeze or a bigger raise in Year 3.</t>
  </si>
  <si>
    <t>Step-by-step (on the Inputs tab)</t>
  </si>
  <si>
    <t>1. Program Level</t>
  </si>
  <si>
    <t>Pick Bachelor's, Master's, or Doctorate from the dropdown below the Degree Designation and Full Program Title.</t>
  </si>
  <si>
    <t>2. Label the years</t>
  </si>
  <si>
    <t>Rename the five academic-year headers if your horizon differs from the current AY2026-27 – AY2030-31. These labels flow through to the Proforma tab automatically.</t>
  </si>
  <si>
    <t>3. Enrollment &amp; staffing</t>
  </si>
  <si>
    <t>Enter Headcount, FTES, and the Student/Faculty Ratio for each year.</t>
  </si>
  <si>
    <t>4. Assumptions &amp; direct cost inputs</t>
  </si>
  <si>
    <t>Enter Year-1 (yellow) values for TT and NTTF average salaries, Tenure Density, the annual Salary / Operating / Tuition increase rates, tuition per FTES for all three levels (Undergraduate/Bachelor's, Graduate/Master's, and Doctoral — whichever matches your Program Level pick is the one actually used), Support Staff, Student Assistant, Special Consultants, Operating &amp; Maintenance Expenses, Savings from Buyouts/Grants, and the Compliance % (reassigned time / indirect instructional cost). Years 2-5 (light blue) default automatically from Year 1 — override any of them if that year should be different. Enter Savings from Buyouts/Grants as a positive number — the Proforma tab automatically deducts it from Benefit Expenses and Total Direct Costs; there's no need to enter it as a negative value.</t>
  </si>
  <si>
    <t>5. Read the results on the Proforma tab</t>
  </si>
  <si>
    <t>Everything else — FTEF, Instructional &amp; Reassigned WTU, Cost per WTU, Estimated Direct/Indirect Instruction Cost, Tuition Revenue, Benefit Expenses, Total Direct Costs, Marginal Contribution/Cost, and Cost per FTES — calculates automatically.</t>
  </si>
  <si>
    <t>Tips</t>
  </si>
  <si>
    <t>• Keep all five year-columns filled in on the Inputs tab for HC/FTES/SFR, so formulas referencing adjacent columns don't break.
• To model a new program from scratch, just overwrite the sample numbers on the Inputs tab — every formula on Proforma updates on its own.
• Never type directly into the Proforma tab — it will overwrite a formula.</t>
  </si>
  <si>
    <t>Inputs — Academic Program Costing Proforma</t>
  </si>
  <si>
    <t>Degree Designation and Full Program Title:</t>
  </si>
  <si>
    <t>Program Level:</t>
  </si>
  <si>
    <t>Academic Year Labels</t>
  </si>
  <si>
    <t>AY 2026-2027</t>
  </si>
  <si>
    <t>AY 2027-2028</t>
  </si>
  <si>
    <t>AY 2028-2029</t>
  </si>
  <si>
    <t>AY 2029-2030</t>
  </si>
  <si>
    <t>AY 2030-2031</t>
  </si>
  <si>
    <t>ENROLLMENT &amp; STAFFING</t>
  </si>
  <si>
    <t>HC (Headcount, Majors)</t>
  </si>
  <si>
    <t>FTES (Full-Time Equivalent Students)</t>
  </si>
  <si>
    <t>SFR (Student/Faculty Ratio)</t>
  </si>
  <si>
    <t>ASSUMPTIONS &amp; DIRECT COST INPUTS</t>
  </si>
  <si>
    <t>TT (Tenure-Track) Program Salary Average — Year 1 base</t>
  </si>
  <si>
    <t>NTTF (Non-Tenure-Track) Program Salary Average — Year 1 base</t>
  </si>
  <si>
    <t>Tenure Density (% of instruction by TT faculty)</t>
  </si>
  <si>
    <t>Salary Increase % (annual)</t>
  </si>
  <si>
    <t>Operating Cost Increase % (annual)</t>
  </si>
  <si>
    <t>Tuition Increase % (annual)</t>
  </si>
  <si>
    <t>Annual Tuition — Undergraduate/Bachelor's per FTES — Year 1 base</t>
  </si>
  <si>
    <t>Annual Tuition — Graduate/Master's per FTES — Year 1 base</t>
  </si>
  <si>
    <t>Annual Tuition — Doctoral per FTES — Year 1 base</t>
  </si>
  <si>
    <t>Support Staff — Year 1 base</t>
  </si>
  <si>
    <t>Student Assistant — Year 1 base</t>
  </si>
  <si>
    <t>Special Consultants</t>
  </si>
  <si>
    <t>Operating &amp; Maintenance Expenses (e.g., supplies) — Year 1 base</t>
  </si>
  <si>
    <t>Savings Due to Buyouts/Grants</t>
  </si>
  <si>
    <t>Compliance % (reassigned time / indirect instructional cost)</t>
  </si>
  <si>
    <t>Academic Program Costing Proforma</t>
  </si>
  <si>
    <t>Degree Designation and Program Title:</t>
  </si>
  <si>
    <t>Academic Year →</t>
  </si>
  <si>
    <t>ENROLLMENT &amp; INSTRUCTION</t>
  </si>
  <si>
    <t>FTEF (Full-Time Equivalent Faculty)</t>
  </si>
  <si>
    <t>Instructional WTU (Weighted Teaching Units)</t>
  </si>
  <si>
    <t>WORKLOAD / COMPLIANCE</t>
  </si>
  <si>
    <t>Reassigned WTU (indirect/compliance workload)</t>
  </si>
  <si>
    <t>ASSUMPTIONS &amp; DRIVERS</t>
  </si>
  <si>
    <t>TT (Tenure-Track) Salary Average — Year 1 base</t>
  </si>
  <si>
    <t>NTTF (Non-Tenure-Track) Salary Average — Year 1 base</t>
  </si>
  <si>
    <t>Cost per WTU</t>
  </si>
  <si>
    <t>TUITION REVENUE</t>
  </si>
  <si>
    <t>Estimated Annual Tuition Fee Total (rate per Program Level × FTES)</t>
  </si>
  <si>
    <t>DIRECT COST DETAIL</t>
  </si>
  <si>
    <t>Estimated Cost of Direct Instruction</t>
  </si>
  <si>
    <t>Estimated Cost of Indirect Instruction (compliance-related reassigned time)</t>
  </si>
  <si>
    <t>Support Staff</t>
  </si>
  <si>
    <t>Student Assistant</t>
  </si>
  <si>
    <t>Benefit Expenses (60% of salaries)</t>
  </si>
  <si>
    <t>Operating Expenses</t>
  </si>
  <si>
    <t>Savings Due to Buyouts/Grants (deducted from Total Direct Costs)</t>
  </si>
  <si>
    <t>TOTAL DIRECT COSTS</t>
  </si>
  <si>
    <t>PROGRAM RESULTS</t>
  </si>
  <si>
    <t>Marginal Contribution/Cost (Tuition Revenue − Total Direct Costs)</t>
  </si>
  <si>
    <t>Cost per FTES</t>
  </si>
  <si>
    <t>This is the number that drives everything. Type your value here, and it flows forward automatically to set the defaults for Years 2-5. Also used for Program Name, Program Level, Year Labels, and Enrollment.</t>
  </si>
  <si>
    <t>The Inputs tab is protected: only the labels and section headers are locked, so they can't be edited by accident. Both the yellow (Year 1) and light-blue (Years 2-5) cells accept typing. The Proforma tab is fully protected and view-only — nothing on it can be edited; all changes are made on the Inputs tab</t>
  </si>
  <si>
    <t>Every assumption and driver: program level, enrollment, salaries, growth rates, tuition rates, and known cost lines  is entered once on the 'Inputs' tab. The 'Proforma' tab has no cells for you to type into: it pulls every input from the Inputs tab automatically and calculates faculty needed, workload, costs, tuition revenue, and the program's bottom line.</t>
  </si>
  <si>
    <t>Pick one from the dropdown right under Degree Designation and Full Program Title on the Inputs tab. Bachelor's uses the Undergraduate tuition rate; Master's uses the Graduate rate; Doctorate uses the Doctoral rate. All three rates are calculated every year on both tabs, only the one matching the Program Level pick is actually used in Estimated Annual Tuition Fee Total. Master's and Doctorate follow the exact same FTES-based calculation as each other; they simply use their own Year-1 tuition rate.</t>
  </si>
  <si>
    <t>MS In Running Fast</t>
  </si>
  <si>
    <t>Master's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</si>
</sst>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
  </numFmts>
  <fonts count="13" x14ac:knownFonts="1">
    <font>
      <sz val="11"/>
      <color theme="1"/>
      <name val="Calibri"/>
      <family val="2"/>
      <charset val="1"/>
    </font>
    <font>
      <b/>
      <sz val="14"/>
      <color rgb="FF000000"/>
      <name val="Arial"/>
      <family val="2"/>
    </font>
    <font>
      <b/>
      <sz val="10"/>
      <color rgb="FF000000"/>
      <name val="Arial"/>
      <family val="2"/>
    </font>
    <font>
      <sz val="10"/>
      <color rgb="FF000000"/>
      <name val="Arial"/>
      <family val="2"/>
    </font>
    <font>
      <sz val="10"/>
      <name val="Arial"/>
      <family val="2"/>
    </font>
    <font>
      <b/>
      <sz val="18"/>
      <color rgb="FF000000"/>
      <name val="Arial"/>
      <family val="2"/>
    </font>
    <font>
      <sz val="12"/>
      <color rgb="FF000000"/>
      <name val="Arial"/>
      <family val="2"/>
    </font>
    <font>
      <sz val="12"/>
      <color rgb="FF008000"/>
      <name val="Arial"/>
      <family val="2"/>
    </font>
    <font>
      <b/>
      <sz val="12"/>
      <color rgb="FFFFFFFF"/>
      <name val="Arial"/>
      <family val="2"/>
    </font>
    <font>
      <b/>
      <sz val="12"/>
      <color rgb="FFFFFF00"/>
      <name val="Arial"/>
      <family val="2"/>
    </font>
    <font>
      <sz val="12"/>
      <color theme="1"/>
      <name val="Calibri"/>
      <family val="2"/>
      <charset val="1"/>
    </font>
    <font>
      <b/>
      <sz val="12"/>
      <color rgb="FF000000"/>
      <name val="Arial"/>
      <family val="2"/>
    </font>
    <font>
      <sz val="12"/>
      <color rgb="FF0000FF"/>
      <name val="Arial"/>
      <family val="2"/>
    </font>
  </fonts>
  <fills count="10">
    <fill>
      <patternFill patternType="none"/>
    </fill>
    <fill>
      <patternFill patternType="gray125"/>
    </fill>
    <fill>
      <patternFill patternType="solid">
        <fgColor rgb="FFFFFF00"/>
        <bgColor rgb="FFFFFF00"/>
      </patternFill>
    </fill>
    <fill>
      <patternFill patternType="solid">
        <fgColor rgb="FF9BBB59"/>
        <bgColor rgb="FF969696"/>
      </patternFill>
    </fill>
    <fill>
      <patternFill patternType="solid">
        <fgColor rgb="FFBDD7EE"/>
        <bgColor rgb="FFD9E1F2"/>
      </patternFill>
    </fill>
    <fill>
      <patternFill patternType="solid">
        <fgColor rgb="FF1F4E78"/>
        <bgColor rgb="FF003366"/>
      </patternFill>
    </fill>
    <fill>
      <patternFill patternType="solid">
        <fgColor rgb="FFD9E1F2"/>
        <bgColor rgb="FFBDD7EE"/>
      </patternFill>
    </fill>
    <fill>
      <patternFill patternType="solid">
        <fgColor rgb="FFFFFF00"/>
        <bgColor indexed="64"/>
      </patternFill>
    </fill>
    <fill>
      <patternFill patternType="solid">
        <fgColor theme="4" tint="0.79998168889431442"/>
        <bgColor indexed="64"/>
      </patternFill>
    </fill>
    <fill>
      <patternFill patternType="solid">
        <fgColor theme="6" tint="0.39997558519241921"/>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2" fillId="7" borderId="0" xfId="0" applyFont="1" applyFill="1"/>
    <xf numFmtId="0" fontId="2" fillId="8" borderId="0" xfId="0" applyFont="1" applyFill="1"/>
    <xf numFmtId="0" fontId="2" fillId="9" borderId="0" xfId="0" applyFont="1" applyFill="1"/>
    <xf numFmtId="0" fontId="6" fillId="0" borderId="1" xfId="0" applyFont="1" applyBorder="1" applyAlignment="1">
      <alignment horizontal="left" vertical="center"/>
    </xf>
    <xf numFmtId="0" fontId="8" fillId="5" borderId="1" xfId="0" applyFont="1" applyFill="1" applyBorder="1" applyAlignment="1">
      <alignment horizontal="left" vertical="center"/>
    </xf>
    <xf numFmtId="0" fontId="9" fillId="5" borderId="1" xfId="0" applyFont="1" applyFill="1" applyBorder="1" applyAlignment="1">
      <alignment horizontal="center" vertical="center"/>
    </xf>
    <xf numFmtId="0" fontId="10" fillId="0" borderId="0" xfId="0" applyFont="1"/>
    <xf numFmtId="0" fontId="8" fillId="3" borderId="1" xfId="0" applyFont="1" applyFill="1" applyBorder="1" applyAlignment="1">
      <alignment horizontal="left" vertical="center"/>
    </xf>
    <xf numFmtId="0" fontId="10" fillId="3" borderId="1" xfId="0" applyFont="1" applyFill="1" applyBorder="1"/>
    <xf numFmtId="3" fontId="7"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165"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0" fontId="11" fillId="0" borderId="1" xfId="0" applyFont="1" applyBorder="1" applyAlignment="1">
      <alignment horizontal="left" vertical="center"/>
    </xf>
    <xf numFmtId="164" fontId="11"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11" fillId="6" borderId="1" xfId="0" applyNumberFormat="1" applyFont="1" applyFill="1" applyBorder="1" applyAlignment="1">
      <alignment horizontal="center" vertical="center"/>
    </xf>
    <xf numFmtId="0" fontId="12" fillId="2" borderId="1" xfId="0" applyFont="1" applyFill="1" applyBorder="1" applyAlignment="1" applyProtection="1">
      <alignment horizontal="center"/>
      <protection locked="0"/>
    </xf>
    <xf numFmtId="3" fontId="12" fillId="2" borderId="1" xfId="0" applyNumberFormat="1" applyFont="1" applyFill="1" applyBorder="1" applyAlignment="1" applyProtection="1">
      <alignment horizontal="center" vertical="center"/>
      <protection locked="0"/>
    </xf>
    <xf numFmtId="164" fontId="12" fillId="2" borderId="1" xfId="0" applyNumberFormat="1" applyFont="1" applyFill="1" applyBorder="1" applyAlignment="1" applyProtection="1">
      <alignment horizontal="center" vertical="center"/>
      <protection locked="0"/>
    </xf>
    <xf numFmtId="164" fontId="12" fillId="4" borderId="1" xfId="0" applyNumberFormat="1" applyFont="1" applyFill="1" applyBorder="1" applyAlignment="1" applyProtection="1">
      <alignment horizontal="center" vertical="center"/>
      <protection locked="0"/>
    </xf>
    <xf numFmtId="165" fontId="12" fillId="2" borderId="1" xfId="0" applyNumberFormat="1" applyFont="1" applyFill="1" applyBorder="1" applyAlignment="1" applyProtection="1">
      <alignment horizontal="center" vertical="center"/>
      <protection locked="0"/>
    </xf>
    <xf numFmtId="165" fontId="12" fillId="4" borderId="1" xfId="0" applyNumberFormat="1" applyFont="1" applyFill="1" applyBorder="1" applyAlignment="1" applyProtection="1">
      <alignment horizontal="center" vertical="center"/>
      <protection locked="0"/>
    </xf>
    <xf numFmtId="0" fontId="5" fillId="0" borderId="0" xfId="0" applyFont="1" applyAlignment="1">
      <alignment horizontal="left"/>
    </xf>
    <xf numFmtId="0" fontId="7" fillId="0" borderId="1" xfId="0" applyFont="1" applyBorder="1" applyAlignment="1">
      <alignment horizontal="left"/>
    </xf>
    <xf numFmtId="0" fontId="1" fillId="0" borderId="0" xfId="0" applyFont="1" applyAlignment="1">
      <alignment horizontal="left"/>
    </xf>
    <xf numFmtId="0" fontId="12" fillId="2" borderId="1" xfId="0" applyFont="1" applyFill="1" applyBorder="1" applyAlignment="1" applyProtection="1">
      <alignment horizontal="left"/>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1F2"/>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4E78"/>
  </sheetPr>
  <dimension ref="B2:B62"/>
  <sheetViews>
    <sheetView showGridLines="0" topLeftCell="A6" zoomScaleNormal="100" workbookViewId="0">
      <selection activeCell="B2" sqref="B2"/>
    </sheetView>
  </sheetViews>
  <sheetFormatPr defaultColWidth="8.7109375" defaultRowHeight="15" x14ac:dyDescent="0.25"/>
  <cols>
    <col min="1" max="1" width="3" customWidth="1"/>
    <col min="2" max="2" width="95" customWidth="1"/>
  </cols>
  <sheetData>
    <row r="2" spans="2:2" ht="18" x14ac:dyDescent="0.25">
      <c r="B2" s="1" t="s">
        <v>0</v>
      </c>
    </row>
    <row r="5" spans="2:2" x14ac:dyDescent="0.25">
      <c r="B5" s="2" t="s">
        <v>1</v>
      </c>
    </row>
    <row r="6" spans="2:2" ht="30" customHeight="1" x14ac:dyDescent="0.25">
      <c r="B6" s="3" t="s">
        <v>2</v>
      </c>
    </row>
    <row r="9" spans="2:2" x14ac:dyDescent="0.25">
      <c r="B9" s="2" t="s">
        <v>3</v>
      </c>
    </row>
    <row r="10" spans="2:2" x14ac:dyDescent="0.25">
      <c r="B10" s="4" t="s">
        <v>4</v>
      </c>
    </row>
    <row r="11" spans="2:2" ht="45" customHeight="1" x14ac:dyDescent="0.25">
      <c r="B11" s="3" t="s">
        <v>88</v>
      </c>
    </row>
    <row r="13" spans="2:2" x14ac:dyDescent="0.25">
      <c r="B13" s="5" t="s">
        <v>5</v>
      </c>
    </row>
    <row r="14" spans="2:2" ht="45" customHeight="1" x14ac:dyDescent="0.25">
      <c r="B14" s="3" t="s">
        <v>6</v>
      </c>
    </row>
    <row r="16" spans="2:2" x14ac:dyDescent="0.25">
      <c r="B16" s="2" t="s">
        <v>7</v>
      </c>
    </row>
    <row r="17" spans="2:2" ht="75" customHeight="1" x14ac:dyDescent="0.25">
      <c r="B17" s="3" t="s">
        <v>89</v>
      </c>
    </row>
    <row r="19" spans="2:2" x14ac:dyDescent="0.25">
      <c r="B19" s="6" t="s">
        <v>8</v>
      </c>
    </row>
    <row r="20" spans="2:2" ht="30" customHeight="1" x14ac:dyDescent="0.25">
      <c r="B20" s="3" t="s">
        <v>9</v>
      </c>
    </row>
    <row r="22" spans="2:2" x14ac:dyDescent="0.25">
      <c r="B22" s="2" t="s">
        <v>10</v>
      </c>
    </row>
    <row r="23" spans="2:2" ht="30" customHeight="1" x14ac:dyDescent="0.25">
      <c r="B23" s="3" t="s">
        <v>11</v>
      </c>
    </row>
    <row r="25" spans="2:2" x14ac:dyDescent="0.25">
      <c r="B25" s="2" t="s">
        <v>12</v>
      </c>
    </row>
    <row r="26" spans="2:2" ht="15" customHeight="1" x14ac:dyDescent="0.25">
      <c r="B26" s="3" t="s">
        <v>13</v>
      </c>
    </row>
    <row r="28" spans="2:2" x14ac:dyDescent="0.25">
      <c r="B28" s="2" t="s">
        <v>14</v>
      </c>
    </row>
    <row r="29" spans="2:2" ht="15" customHeight="1" x14ac:dyDescent="0.25">
      <c r="B29" s="3" t="s">
        <v>15</v>
      </c>
    </row>
    <row r="32" spans="2:2" x14ac:dyDescent="0.25">
      <c r="B32" s="2" t="s">
        <v>16</v>
      </c>
    </row>
    <row r="33" spans="2:2" ht="75" customHeight="1" x14ac:dyDescent="0.25">
      <c r="B33" s="3" t="s">
        <v>90</v>
      </c>
    </row>
    <row r="36" spans="2:2" x14ac:dyDescent="0.25">
      <c r="B36" s="2" t="s">
        <v>17</v>
      </c>
    </row>
    <row r="37" spans="2:2" ht="90" customHeight="1" x14ac:dyDescent="0.25">
      <c r="B37" s="3" t="s">
        <v>91</v>
      </c>
    </row>
    <row r="40" spans="2:2" x14ac:dyDescent="0.25">
      <c r="B40" s="2" t="s">
        <v>18</v>
      </c>
    </row>
    <row r="41" spans="2:2" ht="75" customHeight="1" x14ac:dyDescent="0.25">
      <c r="B41" s="3" t="s">
        <v>19</v>
      </c>
    </row>
    <row r="44" spans="2:2" x14ac:dyDescent="0.25">
      <c r="B44" s="2" t="s">
        <v>20</v>
      </c>
    </row>
    <row r="45" spans="2:2" x14ac:dyDescent="0.25">
      <c r="B45" s="2" t="s">
        <v>21</v>
      </c>
    </row>
    <row r="46" spans="2:2" ht="30" customHeight="1" x14ac:dyDescent="0.25">
      <c r="B46" s="3" t="s">
        <v>22</v>
      </c>
    </row>
    <row r="48" spans="2:2" x14ac:dyDescent="0.25">
      <c r="B48" s="2" t="s">
        <v>23</v>
      </c>
    </row>
    <row r="49" spans="2:2" ht="30" customHeight="1" x14ac:dyDescent="0.25">
      <c r="B49" s="3" t="s">
        <v>24</v>
      </c>
    </row>
    <row r="51" spans="2:2" x14ac:dyDescent="0.25">
      <c r="B51" s="2" t="s">
        <v>25</v>
      </c>
    </row>
    <row r="52" spans="2:2" ht="15" customHeight="1" x14ac:dyDescent="0.25">
      <c r="B52" s="3" t="s">
        <v>26</v>
      </c>
    </row>
    <row r="54" spans="2:2" x14ac:dyDescent="0.25">
      <c r="B54" s="2" t="s">
        <v>27</v>
      </c>
    </row>
    <row r="55" spans="2:2" ht="135" customHeight="1" x14ac:dyDescent="0.25">
      <c r="B55" s="3" t="s">
        <v>28</v>
      </c>
    </row>
    <row r="57" spans="2:2" x14ac:dyDescent="0.25">
      <c r="B57" s="2" t="s">
        <v>29</v>
      </c>
    </row>
    <row r="58" spans="2:2" ht="45" customHeight="1" x14ac:dyDescent="0.25">
      <c r="B58" s="3" t="s">
        <v>30</v>
      </c>
    </row>
    <row r="61" spans="2:2" x14ac:dyDescent="0.25">
      <c r="B61" s="2" t="s">
        <v>31</v>
      </c>
    </row>
    <row r="62" spans="2:2" ht="81.75" customHeight="1" x14ac:dyDescent="0.25">
      <c r="B62" s="3" t="s">
        <v>32</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
  <sheetViews>
    <sheetView showGridLines="0" zoomScaleNormal="100" workbookViewId="0">
      <selection activeCell="J7" sqref="J7"/>
    </sheetView>
  </sheetViews>
  <sheetFormatPr defaultColWidth="8.7109375" defaultRowHeight="15" x14ac:dyDescent="0.25"/>
  <cols>
    <col min="1" max="1" width="72.28515625" bestFit="1" customWidth="1"/>
    <col min="2" max="6" width="18.85546875" customWidth="1"/>
  </cols>
  <sheetData>
    <row r="1" spans="1:6" ht="22.5" customHeight="1" x14ac:dyDescent="0.25">
      <c r="A1" s="29" t="s">
        <v>33</v>
      </c>
      <c r="B1" s="29"/>
      <c r="C1" s="29"/>
      <c r="D1" s="29"/>
      <c r="E1" s="29"/>
      <c r="F1" s="29"/>
    </row>
    <row r="2" spans="1:6" ht="15.75" x14ac:dyDescent="0.25">
      <c r="A2" s="7" t="s">
        <v>34</v>
      </c>
      <c r="B2" s="30" t="s">
        <v>92</v>
      </c>
      <c r="C2" s="30"/>
      <c r="D2" s="30"/>
      <c r="E2" s="30"/>
      <c r="F2" s="30"/>
    </row>
    <row r="3" spans="1:6" ht="15.75" x14ac:dyDescent="0.25">
      <c r="A3" s="7" t="s">
        <v>35</v>
      </c>
      <c r="B3" s="30" t="s">
        <v>93</v>
      </c>
      <c r="C3" s="30"/>
      <c r="D3" s="30"/>
      <c r="E3" s="30"/>
      <c r="F3" s="30"/>
    </row>
    <row r="4" spans="1:6" ht="15.75" x14ac:dyDescent="0.25">
      <c r="A4" s="7" t="s">
        <v>36</v>
      </c>
      <c r="B4" s="21" t="s">
        <v>37</v>
      </c>
      <c r="C4" s="21" t="s">
        <v>38</v>
      </c>
      <c r="D4" s="21" t="s">
        <v>39</v>
      </c>
      <c r="E4" s="21" t="s">
        <v>40</v>
      </c>
      <c r="F4" s="21" t="s">
        <v>41</v>
      </c>
    </row>
    <row r="5" spans="1:6" ht="15.75" x14ac:dyDescent="0.25">
      <c r="A5" s="10"/>
      <c r="B5" s="10"/>
      <c r="C5" s="10"/>
      <c r="D5" s="10"/>
      <c r="E5" s="10"/>
      <c r="F5" s="10"/>
    </row>
    <row r="6" spans="1:6" ht="15.75" x14ac:dyDescent="0.25">
      <c r="A6" s="11" t="s">
        <v>42</v>
      </c>
      <c r="B6" s="12"/>
      <c r="C6" s="12"/>
      <c r="D6" s="12"/>
      <c r="E6" s="12"/>
      <c r="F6" s="12"/>
    </row>
    <row r="7" spans="1:6" x14ac:dyDescent="0.25">
      <c r="A7" s="7" t="s">
        <v>43</v>
      </c>
      <c r="B7" s="22">
        <v>28</v>
      </c>
      <c r="C7" s="22">
        <v>56</v>
      </c>
      <c r="D7" s="22">
        <v>56</v>
      </c>
      <c r="E7" s="22">
        <v>56</v>
      </c>
      <c r="F7" s="22">
        <v>56</v>
      </c>
    </row>
    <row r="8" spans="1:6" ht="15.75" x14ac:dyDescent="0.25">
      <c r="A8" s="10"/>
      <c r="B8" s="10"/>
      <c r="C8" s="10"/>
      <c r="D8" s="10"/>
      <c r="E8" s="10"/>
      <c r="F8" s="10"/>
    </row>
    <row r="9" spans="1:6" x14ac:dyDescent="0.25">
      <c r="A9" s="7" t="s">
        <v>44</v>
      </c>
      <c r="B9" s="22">
        <v>21</v>
      </c>
      <c r="C9" s="22">
        <v>35</v>
      </c>
      <c r="D9" s="22">
        <v>35</v>
      </c>
      <c r="E9" s="22">
        <v>35</v>
      </c>
      <c r="F9" s="22">
        <v>35</v>
      </c>
    </row>
    <row r="10" spans="1:6" ht="15.75" x14ac:dyDescent="0.25">
      <c r="A10" s="10"/>
      <c r="B10" s="10"/>
      <c r="C10" s="10"/>
      <c r="D10" s="10"/>
      <c r="E10" s="10"/>
      <c r="F10" s="10"/>
    </row>
    <row r="11" spans="1:6" x14ac:dyDescent="0.25">
      <c r="A11" s="7" t="s">
        <v>45</v>
      </c>
      <c r="B11" s="22">
        <v>28</v>
      </c>
      <c r="C11" s="22">
        <v>24</v>
      </c>
      <c r="D11" s="22">
        <v>24</v>
      </c>
      <c r="E11" s="22">
        <v>24</v>
      </c>
      <c r="F11" s="22">
        <v>24</v>
      </c>
    </row>
    <row r="12" spans="1:6" ht="15.75" x14ac:dyDescent="0.25">
      <c r="A12" s="10"/>
      <c r="B12" s="10"/>
      <c r="C12" s="10"/>
      <c r="D12" s="10"/>
      <c r="E12" s="10"/>
      <c r="F12" s="10"/>
    </row>
    <row r="13" spans="1:6" ht="15.75" x14ac:dyDescent="0.25">
      <c r="A13" s="10"/>
      <c r="B13" s="10"/>
      <c r="C13" s="10"/>
      <c r="D13" s="10"/>
      <c r="E13" s="10"/>
      <c r="F13" s="10"/>
    </row>
    <row r="14" spans="1:6" ht="15.75" x14ac:dyDescent="0.25">
      <c r="A14" s="11" t="s">
        <v>46</v>
      </c>
      <c r="B14" s="12"/>
      <c r="C14" s="12"/>
      <c r="D14" s="12"/>
      <c r="E14" s="12"/>
      <c r="F14" s="12"/>
    </row>
    <row r="15" spans="1:6" ht="21" customHeight="1" x14ac:dyDescent="0.25">
      <c r="A15" s="7" t="s">
        <v>47</v>
      </c>
      <c r="B15" s="23">
        <v>128000</v>
      </c>
      <c r="C15" s="24">
        <f>B15*(1+C18)</f>
        <v>131840</v>
      </c>
      <c r="D15" s="24">
        <f>C15*(1+D18)</f>
        <v>135795.20000000001</v>
      </c>
      <c r="E15" s="24">
        <f>D15*(1+E18)</f>
        <v>139869.05600000001</v>
      </c>
      <c r="F15" s="24">
        <f>E15*(1+F18)</f>
        <v>144065.12768000001</v>
      </c>
    </row>
    <row r="16" spans="1:6" ht="21" customHeight="1" x14ac:dyDescent="0.25">
      <c r="A16" s="7" t="s">
        <v>48</v>
      </c>
      <c r="B16" s="23">
        <v>80000</v>
      </c>
      <c r="C16" s="24">
        <f>B16*(1+C18)</f>
        <v>82400</v>
      </c>
      <c r="D16" s="24">
        <f>C16*(1+D18)</f>
        <v>84872</v>
      </c>
      <c r="E16" s="24">
        <f>D16*(1+E18)</f>
        <v>87418.16</v>
      </c>
      <c r="F16" s="24">
        <f>E16*(1+F18)</f>
        <v>90040.704800000007</v>
      </c>
    </row>
    <row r="17" spans="1:6" ht="21" customHeight="1" x14ac:dyDescent="0.25">
      <c r="A17" s="7" t="s">
        <v>49</v>
      </c>
      <c r="B17" s="25">
        <v>0.6</v>
      </c>
      <c r="C17" s="26">
        <f t="shared" ref="C17:F20" si="0">B17</f>
        <v>0.6</v>
      </c>
      <c r="D17" s="26">
        <f t="shared" si="0"/>
        <v>0.6</v>
      </c>
      <c r="E17" s="26">
        <f t="shared" si="0"/>
        <v>0.6</v>
      </c>
      <c r="F17" s="26">
        <f t="shared" si="0"/>
        <v>0.6</v>
      </c>
    </row>
    <row r="18" spans="1:6" ht="21" customHeight="1" x14ac:dyDescent="0.25">
      <c r="A18" s="7" t="s">
        <v>50</v>
      </c>
      <c r="B18" s="25">
        <v>0.03</v>
      </c>
      <c r="C18" s="26">
        <f t="shared" si="0"/>
        <v>0.03</v>
      </c>
      <c r="D18" s="26">
        <f t="shared" si="0"/>
        <v>0.03</v>
      </c>
      <c r="E18" s="26">
        <f t="shared" si="0"/>
        <v>0.03</v>
      </c>
      <c r="F18" s="26">
        <f t="shared" si="0"/>
        <v>0.03</v>
      </c>
    </row>
    <row r="19" spans="1:6" ht="21" customHeight="1" x14ac:dyDescent="0.25">
      <c r="A19" s="7" t="s">
        <v>51</v>
      </c>
      <c r="B19" s="25">
        <v>0.03</v>
      </c>
      <c r="C19" s="26">
        <f t="shared" si="0"/>
        <v>0.03</v>
      </c>
      <c r="D19" s="26">
        <f t="shared" si="0"/>
        <v>0.03</v>
      </c>
      <c r="E19" s="26">
        <f t="shared" si="0"/>
        <v>0.03</v>
      </c>
      <c r="F19" s="26">
        <f t="shared" si="0"/>
        <v>0.03</v>
      </c>
    </row>
    <row r="20" spans="1:6" ht="21" customHeight="1" x14ac:dyDescent="0.25">
      <c r="A20" s="7" t="s">
        <v>52</v>
      </c>
      <c r="B20" s="25">
        <v>0.06</v>
      </c>
      <c r="C20" s="26">
        <f t="shared" si="0"/>
        <v>0.06</v>
      </c>
      <c r="D20" s="26">
        <f t="shared" si="0"/>
        <v>0.06</v>
      </c>
      <c r="E20" s="26">
        <v>0</v>
      </c>
      <c r="F20" s="26">
        <f t="shared" si="0"/>
        <v>0</v>
      </c>
    </row>
    <row r="21" spans="1:6" ht="21" customHeight="1" x14ac:dyDescent="0.25">
      <c r="A21" s="7" t="s">
        <v>53</v>
      </c>
      <c r="B21" s="23">
        <v>0</v>
      </c>
      <c r="C21" s="24">
        <f>B21*(1+C20)</f>
        <v>0</v>
      </c>
      <c r="D21" s="24">
        <f>C21*(1+D20)</f>
        <v>0</v>
      </c>
      <c r="E21" s="24">
        <f>D21*(1+E20)</f>
        <v>0</v>
      </c>
      <c r="F21" s="24">
        <f>E21*(1+F20)</f>
        <v>0</v>
      </c>
    </row>
    <row r="22" spans="1:6" ht="21" customHeight="1" x14ac:dyDescent="0.25">
      <c r="A22" s="7" t="s">
        <v>54</v>
      </c>
      <c r="B22" s="23">
        <v>8548</v>
      </c>
      <c r="C22" s="24">
        <f>B22*(1+C20)</f>
        <v>9060.880000000001</v>
      </c>
      <c r="D22" s="24">
        <f>C22*(1+D20)</f>
        <v>9604.5328000000009</v>
      </c>
      <c r="E22" s="24">
        <f>D22*(1+E20)</f>
        <v>9604.5328000000009</v>
      </c>
      <c r="F22" s="24">
        <f>E22*(1+F20)</f>
        <v>9604.5328000000009</v>
      </c>
    </row>
    <row r="23" spans="1:6" ht="21" customHeight="1" x14ac:dyDescent="0.25">
      <c r="A23" s="7" t="s">
        <v>55</v>
      </c>
      <c r="B23" s="23">
        <v>0</v>
      </c>
      <c r="C23" s="24">
        <f>B23*(1+C20)</f>
        <v>0</v>
      </c>
      <c r="D23" s="24">
        <f>C23*(1+D20)</f>
        <v>0</v>
      </c>
      <c r="E23" s="24">
        <f>D23*(1+E20)</f>
        <v>0</v>
      </c>
      <c r="F23" s="24">
        <f>E23*(1+F20)</f>
        <v>0</v>
      </c>
    </row>
    <row r="24" spans="1:6" ht="21" customHeight="1" x14ac:dyDescent="0.25">
      <c r="A24" s="7" t="s">
        <v>56</v>
      </c>
      <c r="B24" s="23">
        <v>0</v>
      </c>
      <c r="C24" s="24">
        <f t="shared" ref="C24:F25" si="1">B24*(1+C18)</f>
        <v>0</v>
      </c>
      <c r="D24" s="24">
        <f t="shared" si="1"/>
        <v>0</v>
      </c>
      <c r="E24" s="24">
        <f t="shared" si="1"/>
        <v>0</v>
      </c>
      <c r="F24" s="24">
        <f t="shared" si="1"/>
        <v>0</v>
      </c>
    </row>
    <row r="25" spans="1:6" ht="21" customHeight="1" x14ac:dyDescent="0.25">
      <c r="A25" s="7" t="s">
        <v>57</v>
      </c>
      <c r="B25" s="23">
        <v>0</v>
      </c>
      <c r="C25" s="24">
        <v>0</v>
      </c>
      <c r="D25" s="24">
        <v>5000</v>
      </c>
      <c r="E25" s="24">
        <f t="shared" si="1"/>
        <v>5150</v>
      </c>
      <c r="F25" s="24">
        <f t="shared" si="1"/>
        <v>5304.5</v>
      </c>
    </row>
    <row r="26" spans="1:6" ht="21" customHeight="1" x14ac:dyDescent="0.25">
      <c r="A26" s="7" t="s">
        <v>58</v>
      </c>
      <c r="B26" s="23">
        <v>0</v>
      </c>
      <c r="C26" s="24">
        <f>B26</f>
        <v>0</v>
      </c>
      <c r="D26" s="24">
        <f>C26</f>
        <v>0</v>
      </c>
      <c r="E26" s="24">
        <f>D26</f>
        <v>0</v>
      </c>
      <c r="F26" s="24">
        <f>E26</f>
        <v>0</v>
      </c>
    </row>
    <row r="27" spans="1:6" ht="21" customHeight="1" x14ac:dyDescent="0.25">
      <c r="A27" s="7" t="s">
        <v>59</v>
      </c>
      <c r="B27" s="23">
        <v>15000</v>
      </c>
      <c r="C27" s="24">
        <f>B27*(1+C19)</f>
        <v>15450</v>
      </c>
      <c r="D27" s="24">
        <f>C27*(1+D19)</f>
        <v>15913.5</v>
      </c>
      <c r="E27" s="24">
        <f>D27*(1+E19)</f>
        <v>16390.904999999999</v>
      </c>
      <c r="F27" s="24">
        <f>E27*(1+F19)</f>
        <v>16882.632149999998</v>
      </c>
    </row>
    <row r="28" spans="1:6" ht="21" customHeight="1" x14ac:dyDescent="0.25">
      <c r="A28" s="7" t="s">
        <v>60</v>
      </c>
      <c r="B28" s="23">
        <v>0</v>
      </c>
      <c r="C28" s="24">
        <f t="shared" ref="C28:F29" si="2">B28</f>
        <v>0</v>
      </c>
      <c r="D28" s="24">
        <f t="shared" si="2"/>
        <v>0</v>
      </c>
      <c r="E28" s="24">
        <f t="shared" si="2"/>
        <v>0</v>
      </c>
      <c r="F28" s="24">
        <f t="shared" si="2"/>
        <v>0</v>
      </c>
    </row>
    <row r="29" spans="1:6" ht="21" customHeight="1" x14ac:dyDescent="0.25">
      <c r="A29" s="7" t="s">
        <v>61</v>
      </c>
      <c r="B29" s="25">
        <v>0.13</v>
      </c>
      <c r="C29" s="26">
        <v>0</v>
      </c>
      <c r="D29" s="26">
        <v>0</v>
      </c>
      <c r="E29" s="26">
        <f t="shared" si="2"/>
        <v>0</v>
      </c>
      <c r="F29" s="26">
        <f t="shared" si="2"/>
        <v>0</v>
      </c>
    </row>
  </sheetData>
  <sheetProtection sheet="1" formatCells="0" formatColumns="0" formatRows="0"/>
  <mergeCells count="3">
    <mergeCell ref="A1:F1"/>
    <mergeCell ref="B2:F2"/>
    <mergeCell ref="B3:F3"/>
  </mergeCells>
  <dataValidations count="1">
    <dataValidation type="list" errorTitle="Invalid entry" error="Please choose Bachelor's, Master's, or Doctorate from the list." promptTitle="Program Level" prompt="Choose Bachelor's, Master's, or Doctorate." sqref="B3" xr:uid="{00000000-0002-0000-0100-000000000000}">
      <formula1>"Bachelor's,Master's,Doctorate"</formula1>
      <formula2>0</formula2>
    </dataValidation>
  </dataValidations>
  <pageMargins left="0.75" right="0.75" top="1" bottom="1"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9"/>
  <sheetViews>
    <sheetView showGridLines="0" tabSelected="1" topLeftCell="A24" zoomScaleNormal="100" workbookViewId="0">
      <selection activeCell="I39" sqref="I39"/>
    </sheetView>
  </sheetViews>
  <sheetFormatPr defaultColWidth="8.7109375" defaultRowHeight="15" x14ac:dyDescent="0.25"/>
  <cols>
    <col min="1" max="1" width="77.140625" bestFit="1" customWidth="1"/>
    <col min="2" max="6" width="16" customWidth="1"/>
  </cols>
  <sheetData>
    <row r="1" spans="1:6" ht="23.25" customHeight="1" x14ac:dyDescent="0.35">
      <c r="A1" s="27" t="s">
        <v>62</v>
      </c>
      <c r="B1" s="27"/>
      <c r="C1" s="27"/>
      <c r="D1" s="27"/>
      <c r="E1" s="27"/>
      <c r="F1" s="27"/>
    </row>
    <row r="2" spans="1:6" ht="18.75" customHeight="1" x14ac:dyDescent="0.25">
      <c r="A2" s="7" t="s">
        <v>63</v>
      </c>
      <c r="B2" s="28" t="str">
        <f>Inputs!B2</f>
        <v>MS In Running Fast</v>
      </c>
      <c r="C2" s="28"/>
      <c r="D2" s="28"/>
      <c r="E2" s="28"/>
      <c r="F2" s="28"/>
    </row>
    <row r="3" spans="1:6" ht="15.75" x14ac:dyDescent="0.25">
      <c r="A3" s="7" t="s">
        <v>35</v>
      </c>
      <c r="B3" s="28" t="str">
        <f>Inputs!B3</f>
        <v>Master's</v>
      </c>
      <c r="C3" s="28"/>
      <c r="D3" s="28"/>
      <c r="E3" s="28"/>
      <c r="F3" s="28"/>
    </row>
    <row r="4" spans="1:6" ht="15.75" x14ac:dyDescent="0.25">
      <c r="A4" s="8" t="s">
        <v>64</v>
      </c>
      <c r="B4" s="9" t="str">
        <f>Inputs!B4</f>
        <v>AY 2026-2027</v>
      </c>
      <c r="C4" s="9" t="str">
        <f>Inputs!C4</f>
        <v>AY 2027-2028</v>
      </c>
      <c r="D4" s="9" t="str">
        <f>Inputs!D4</f>
        <v>AY 2028-2029</v>
      </c>
      <c r="E4" s="9" t="str">
        <f>Inputs!E4</f>
        <v>AY 2029-2030</v>
      </c>
      <c r="F4" s="9" t="str">
        <f>Inputs!F4</f>
        <v>AY 2030-2031</v>
      </c>
    </row>
    <row r="5" spans="1:6" ht="15.75" x14ac:dyDescent="0.25">
      <c r="A5" s="10"/>
      <c r="B5" s="10"/>
      <c r="C5" s="10"/>
      <c r="D5" s="10"/>
      <c r="E5" s="10"/>
      <c r="F5" s="10"/>
    </row>
    <row r="6" spans="1:6" ht="15.75" x14ac:dyDescent="0.25">
      <c r="A6" s="11" t="s">
        <v>65</v>
      </c>
      <c r="B6" s="12"/>
      <c r="C6" s="12"/>
      <c r="D6" s="12"/>
      <c r="E6" s="12"/>
      <c r="F6" s="12"/>
    </row>
    <row r="7" spans="1:6" x14ac:dyDescent="0.25">
      <c r="A7" s="7" t="s">
        <v>43</v>
      </c>
      <c r="B7" s="13">
        <f>Inputs!B7</f>
        <v>28</v>
      </c>
      <c r="C7" s="13">
        <f>Inputs!C7</f>
        <v>56</v>
      </c>
      <c r="D7" s="13">
        <f>Inputs!D7</f>
        <v>56</v>
      </c>
      <c r="E7" s="13">
        <f>Inputs!E7</f>
        <v>56</v>
      </c>
      <c r="F7" s="13">
        <f>Inputs!F7</f>
        <v>56</v>
      </c>
    </row>
    <row r="8" spans="1:6" ht="15.75" x14ac:dyDescent="0.25">
      <c r="A8" s="10"/>
      <c r="B8" s="10"/>
      <c r="C8" s="10"/>
      <c r="D8" s="10"/>
      <c r="E8" s="10"/>
      <c r="F8" s="10"/>
    </row>
    <row r="9" spans="1:6" x14ac:dyDescent="0.25">
      <c r="A9" s="7" t="s">
        <v>44</v>
      </c>
      <c r="B9" s="13">
        <f>Inputs!B9</f>
        <v>21</v>
      </c>
      <c r="C9" s="13">
        <f>Inputs!C9</f>
        <v>35</v>
      </c>
      <c r="D9" s="13">
        <f>Inputs!D9</f>
        <v>35</v>
      </c>
      <c r="E9" s="13">
        <f>Inputs!E9</f>
        <v>35</v>
      </c>
      <c r="F9" s="13">
        <f>Inputs!F9</f>
        <v>35</v>
      </c>
    </row>
    <row r="10" spans="1:6" ht="15.75" x14ac:dyDescent="0.25">
      <c r="A10" s="10"/>
      <c r="B10" s="10"/>
      <c r="C10" s="10"/>
      <c r="D10" s="10"/>
      <c r="E10" s="10"/>
      <c r="F10" s="10"/>
    </row>
    <row r="11" spans="1:6" x14ac:dyDescent="0.25">
      <c r="A11" s="7" t="s">
        <v>45</v>
      </c>
      <c r="B11" s="13">
        <f>Inputs!B11</f>
        <v>28</v>
      </c>
      <c r="C11" s="13">
        <f>Inputs!C11</f>
        <v>24</v>
      </c>
      <c r="D11" s="13">
        <f>Inputs!D11</f>
        <v>24</v>
      </c>
      <c r="E11" s="13">
        <f>Inputs!E11</f>
        <v>24</v>
      </c>
      <c r="F11" s="13">
        <f>Inputs!F11</f>
        <v>24</v>
      </c>
    </row>
    <row r="12" spans="1:6" ht="15.75" x14ac:dyDescent="0.25">
      <c r="A12" s="10"/>
      <c r="B12" s="10"/>
      <c r="C12" s="10"/>
      <c r="D12" s="10"/>
      <c r="E12" s="10"/>
      <c r="F12" s="10"/>
    </row>
    <row r="13" spans="1:6" x14ac:dyDescent="0.25">
      <c r="A13" s="7" t="s">
        <v>66</v>
      </c>
      <c r="B13" s="14">
        <f>B9/B11</f>
        <v>0.75</v>
      </c>
      <c r="C13" s="14">
        <f>C9/C11</f>
        <v>1.4583333333333333</v>
      </c>
      <c r="D13" s="14">
        <f>D9/D11</f>
        <v>1.4583333333333333</v>
      </c>
      <c r="E13" s="14">
        <f>E9/E11</f>
        <v>1.4583333333333333</v>
      </c>
      <c r="F13" s="14">
        <f>F9/F11</f>
        <v>1.4583333333333333</v>
      </c>
    </row>
    <row r="14" spans="1:6" ht="15.75" x14ac:dyDescent="0.25">
      <c r="A14" s="10"/>
      <c r="B14" s="10"/>
      <c r="C14" s="10"/>
      <c r="D14" s="10"/>
      <c r="E14" s="10"/>
      <c r="F14" s="10"/>
    </row>
    <row r="15" spans="1:6" x14ac:dyDescent="0.25">
      <c r="A15" s="7" t="s">
        <v>67</v>
      </c>
      <c r="B15" s="14">
        <f>B13*30</f>
        <v>22.5</v>
      </c>
      <c r="C15" s="14">
        <f>C13*30</f>
        <v>43.75</v>
      </c>
      <c r="D15" s="14">
        <f>D13*30</f>
        <v>43.75</v>
      </c>
      <c r="E15" s="14">
        <f>E13*30</f>
        <v>43.75</v>
      </c>
      <c r="F15" s="14">
        <f>F13*30</f>
        <v>43.75</v>
      </c>
    </row>
    <row r="16" spans="1:6" ht="15.75" x14ac:dyDescent="0.25">
      <c r="A16" s="10"/>
      <c r="B16" s="10"/>
      <c r="C16" s="10"/>
      <c r="D16" s="10"/>
      <c r="E16" s="10"/>
      <c r="F16" s="10"/>
    </row>
    <row r="17" spans="1:6" ht="15.75" x14ac:dyDescent="0.25">
      <c r="A17" s="11" t="s">
        <v>68</v>
      </c>
      <c r="B17" s="12"/>
      <c r="C17" s="12"/>
      <c r="D17" s="12"/>
      <c r="E17" s="12"/>
      <c r="F17" s="12"/>
    </row>
    <row r="18" spans="1:6" ht="21" customHeight="1" x14ac:dyDescent="0.25">
      <c r="A18" s="7" t="s">
        <v>61</v>
      </c>
      <c r="B18" s="15">
        <f>Inputs!B29</f>
        <v>0.13</v>
      </c>
      <c r="C18" s="15">
        <f>Inputs!C29</f>
        <v>0</v>
      </c>
      <c r="D18" s="15">
        <f>Inputs!D29</f>
        <v>0</v>
      </c>
      <c r="E18" s="15">
        <f>Inputs!E29</f>
        <v>0</v>
      </c>
      <c r="F18" s="15">
        <f>Inputs!F29</f>
        <v>0</v>
      </c>
    </row>
    <row r="19" spans="1:6" ht="21" customHeight="1" x14ac:dyDescent="0.25">
      <c r="A19" s="7" t="s">
        <v>69</v>
      </c>
      <c r="B19" s="14">
        <f>B15*B18</f>
        <v>2.9250000000000003</v>
      </c>
      <c r="C19" s="14">
        <f>(B19*C18)+B19</f>
        <v>2.9250000000000003</v>
      </c>
      <c r="D19" s="14">
        <f>(C19*D18)+C19</f>
        <v>2.9250000000000003</v>
      </c>
      <c r="E19" s="14">
        <f>(D19*E18)+D19</f>
        <v>2.9250000000000003</v>
      </c>
      <c r="F19" s="14">
        <f>(E19*F18)+E19</f>
        <v>2.9250000000000003</v>
      </c>
    </row>
    <row r="20" spans="1:6" ht="15.75" x14ac:dyDescent="0.25">
      <c r="A20" s="10"/>
      <c r="B20" s="10"/>
      <c r="C20" s="10"/>
      <c r="D20" s="10"/>
      <c r="E20" s="10"/>
      <c r="F20" s="10"/>
    </row>
    <row r="21" spans="1:6" ht="15.75" x14ac:dyDescent="0.25">
      <c r="A21" s="11" t="s">
        <v>70</v>
      </c>
      <c r="B21" s="12"/>
      <c r="C21" s="12"/>
      <c r="D21" s="12"/>
      <c r="E21" s="12"/>
      <c r="F21" s="12"/>
    </row>
    <row r="22" spans="1:6" ht="18.75" customHeight="1" x14ac:dyDescent="0.25">
      <c r="A22" s="7" t="s">
        <v>71</v>
      </c>
      <c r="B22" s="16">
        <f>Inputs!B15</f>
        <v>128000</v>
      </c>
      <c r="C22" s="16">
        <f>Inputs!C15</f>
        <v>131840</v>
      </c>
      <c r="D22" s="16">
        <f>Inputs!D15</f>
        <v>135795.20000000001</v>
      </c>
      <c r="E22" s="16">
        <f>Inputs!E15</f>
        <v>139869.05600000001</v>
      </c>
      <c r="F22" s="16">
        <f>Inputs!F15</f>
        <v>144065.12768000001</v>
      </c>
    </row>
    <row r="23" spans="1:6" ht="18.75" customHeight="1" x14ac:dyDescent="0.25">
      <c r="A23" s="7" t="s">
        <v>72</v>
      </c>
      <c r="B23" s="16">
        <f>Inputs!B16</f>
        <v>80000</v>
      </c>
      <c r="C23" s="16">
        <f>Inputs!C16</f>
        <v>82400</v>
      </c>
      <c r="D23" s="16">
        <f>Inputs!D16</f>
        <v>84872</v>
      </c>
      <c r="E23" s="16">
        <f>Inputs!E16</f>
        <v>87418.16</v>
      </c>
      <c r="F23" s="16">
        <f>Inputs!F16</f>
        <v>90040.704800000007</v>
      </c>
    </row>
    <row r="24" spans="1:6" ht="18.75" customHeight="1" x14ac:dyDescent="0.25">
      <c r="A24" s="7" t="s">
        <v>49</v>
      </c>
      <c r="B24" s="15">
        <f>Inputs!B17</f>
        <v>0.6</v>
      </c>
      <c r="C24" s="15">
        <f>Inputs!C17</f>
        <v>0.6</v>
      </c>
      <c r="D24" s="15">
        <f>Inputs!D17</f>
        <v>0.6</v>
      </c>
      <c r="E24" s="15">
        <f>Inputs!E17</f>
        <v>0.6</v>
      </c>
      <c r="F24" s="15">
        <f>Inputs!F17</f>
        <v>0.6</v>
      </c>
    </row>
    <row r="25" spans="1:6" ht="18.75" customHeight="1" x14ac:dyDescent="0.25">
      <c r="A25" s="7" t="s">
        <v>73</v>
      </c>
      <c r="B25" s="19">
        <f>((B24*B22)+((1-B24)*B23))/30</f>
        <v>3626.6666666666665</v>
      </c>
      <c r="C25" s="19">
        <f>((C24*C22)+((1-C24)*C23))/30</f>
        <v>3735.4666666666667</v>
      </c>
      <c r="D25" s="19">
        <f>((D24*D22)+((1-D24)*D23))/30</f>
        <v>3847.530666666667</v>
      </c>
      <c r="E25" s="19">
        <f>((E24*E22)+((1-E24)*E23))/30</f>
        <v>3962.9565866666671</v>
      </c>
      <c r="F25" s="19">
        <f>((F24*F22)+((1-F24)*F23))/30</f>
        <v>4081.845284266667</v>
      </c>
    </row>
    <row r="26" spans="1:6" ht="18.75" customHeight="1" x14ac:dyDescent="0.25">
      <c r="A26" s="7" t="s">
        <v>50</v>
      </c>
      <c r="B26" s="15">
        <f>Inputs!B18</f>
        <v>0.03</v>
      </c>
      <c r="C26" s="15">
        <f>Inputs!C18</f>
        <v>0.03</v>
      </c>
      <c r="D26" s="15">
        <f>Inputs!D18</f>
        <v>0.03</v>
      </c>
      <c r="E26" s="15">
        <f>Inputs!E18</f>
        <v>0.03</v>
      </c>
      <c r="F26" s="15">
        <f>Inputs!F18</f>
        <v>0.03</v>
      </c>
    </row>
    <row r="27" spans="1:6" ht="18.75" customHeight="1" x14ac:dyDescent="0.25">
      <c r="A27" s="7" t="s">
        <v>51</v>
      </c>
      <c r="B27" s="15">
        <f>Inputs!B19</f>
        <v>0.03</v>
      </c>
      <c r="C27" s="15">
        <f>Inputs!C19</f>
        <v>0.03</v>
      </c>
      <c r="D27" s="15">
        <f>Inputs!D19</f>
        <v>0.03</v>
      </c>
      <c r="E27" s="15">
        <f>Inputs!E19</f>
        <v>0.03</v>
      </c>
      <c r="F27" s="15">
        <f>Inputs!F19</f>
        <v>0.03</v>
      </c>
    </row>
    <row r="28" spans="1:6" ht="18.75" customHeight="1" x14ac:dyDescent="0.25">
      <c r="A28" s="7" t="s">
        <v>52</v>
      </c>
      <c r="B28" s="15">
        <f>Inputs!B20</f>
        <v>0.06</v>
      </c>
      <c r="C28" s="15">
        <f>Inputs!C20</f>
        <v>0.06</v>
      </c>
      <c r="D28" s="15">
        <f>Inputs!D20</f>
        <v>0.06</v>
      </c>
      <c r="E28" s="15">
        <f>Inputs!E20</f>
        <v>0</v>
      </c>
      <c r="F28" s="15">
        <f>Inputs!F20</f>
        <v>0</v>
      </c>
    </row>
    <row r="29" spans="1:6" ht="18.75" customHeight="1" x14ac:dyDescent="0.25">
      <c r="A29" s="7" t="s">
        <v>53</v>
      </c>
      <c r="B29" s="16">
        <f>Inputs!B21</f>
        <v>0</v>
      </c>
      <c r="C29" s="16">
        <f>Inputs!C21</f>
        <v>0</v>
      </c>
      <c r="D29" s="16">
        <f>Inputs!D21</f>
        <v>0</v>
      </c>
      <c r="E29" s="16">
        <f>Inputs!E21</f>
        <v>0</v>
      </c>
      <c r="F29" s="16">
        <f>Inputs!F21</f>
        <v>0</v>
      </c>
    </row>
    <row r="30" spans="1:6" ht="18.75" customHeight="1" x14ac:dyDescent="0.25">
      <c r="A30" s="7" t="s">
        <v>54</v>
      </c>
      <c r="B30" s="16">
        <f>Inputs!B22</f>
        <v>8548</v>
      </c>
      <c r="C30" s="16">
        <f>Inputs!C22</f>
        <v>9060.880000000001</v>
      </c>
      <c r="D30" s="16">
        <f>Inputs!D22</f>
        <v>9604.5328000000009</v>
      </c>
      <c r="E30" s="16">
        <f>Inputs!E22</f>
        <v>9604.5328000000009</v>
      </c>
      <c r="F30" s="16">
        <f>Inputs!F22</f>
        <v>9604.5328000000009</v>
      </c>
    </row>
    <row r="31" spans="1:6" ht="18.75" customHeight="1" x14ac:dyDescent="0.25">
      <c r="A31" s="7" t="s">
        <v>55</v>
      </c>
      <c r="B31" s="16">
        <f>Inputs!B23</f>
        <v>0</v>
      </c>
      <c r="C31" s="16">
        <f>Inputs!C23</f>
        <v>0</v>
      </c>
      <c r="D31" s="16">
        <f>Inputs!D23</f>
        <v>0</v>
      </c>
      <c r="E31" s="16">
        <f>Inputs!E23</f>
        <v>0</v>
      </c>
      <c r="F31" s="16">
        <f>Inputs!F23</f>
        <v>0</v>
      </c>
    </row>
    <row r="32" spans="1:6" ht="18.75" customHeight="1" x14ac:dyDescent="0.25">
      <c r="A32" s="10"/>
      <c r="B32" s="10"/>
      <c r="C32" s="10"/>
      <c r="D32" s="10"/>
      <c r="E32" s="10"/>
      <c r="F32" s="10"/>
    </row>
    <row r="33" spans="1:6" ht="15.75" x14ac:dyDescent="0.25">
      <c r="A33" s="11" t="s">
        <v>74</v>
      </c>
      <c r="B33" s="12"/>
      <c r="C33" s="12"/>
      <c r="D33" s="12"/>
      <c r="E33" s="12"/>
      <c r="F33" s="12"/>
    </row>
    <row r="34" spans="1:6" ht="15.75" x14ac:dyDescent="0.25">
      <c r="A34" s="17" t="s">
        <v>75</v>
      </c>
      <c r="B34" s="18">
        <f>IF($B$3="Bachelor's",B29,IF($B$3="Master's",B30,B31))*B9</f>
        <v>179508</v>
      </c>
      <c r="C34" s="18">
        <f>IF($B$3="Bachelor's",C29,IF($B$3="Master's",C30,C31))*C9</f>
        <v>317130.80000000005</v>
      </c>
      <c r="D34" s="18">
        <f>IF($B$3="Bachelor's",D29,IF($B$3="Master's",D30,D31))*D9</f>
        <v>336158.64800000004</v>
      </c>
      <c r="E34" s="18">
        <f>IF($B$3="Bachelor's",E29,IF($B$3="Master's",E30,E31))*E9</f>
        <v>336158.64800000004</v>
      </c>
      <c r="F34" s="18">
        <f>IF($B$3="Bachelor's",F29,IF($B$3="Master's",F30,F31))*F9</f>
        <v>336158.64800000004</v>
      </c>
    </row>
    <row r="35" spans="1:6" ht="15.75" x14ac:dyDescent="0.25">
      <c r="A35" s="10"/>
      <c r="B35" s="10"/>
      <c r="C35" s="10"/>
      <c r="D35" s="10"/>
      <c r="E35" s="10"/>
      <c r="F35" s="10"/>
    </row>
    <row r="36" spans="1:6" ht="15.75" x14ac:dyDescent="0.25">
      <c r="A36" s="11" t="s">
        <v>76</v>
      </c>
      <c r="B36" s="12"/>
      <c r="C36" s="12"/>
      <c r="D36" s="12"/>
      <c r="E36" s="12"/>
      <c r="F36" s="12"/>
    </row>
    <row r="37" spans="1:6" ht="17.25" customHeight="1" x14ac:dyDescent="0.25">
      <c r="A37" s="7" t="s">
        <v>77</v>
      </c>
      <c r="B37" s="19">
        <f>(B15*B25)</f>
        <v>81600</v>
      </c>
      <c r="C37" s="19">
        <f>(C15*C25)</f>
        <v>163426.66666666666</v>
      </c>
      <c r="D37" s="19">
        <f>(D15*D25)</f>
        <v>168329.46666666667</v>
      </c>
      <c r="E37" s="19">
        <f>(E15*E25)</f>
        <v>173379.35066666669</v>
      </c>
      <c r="F37" s="19">
        <f>(F15*F25)</f>
        <v>178580.73118666667</v>
      </c>
    </row>
    <row r="38" spans="1:6" ht="17.25" customHeight="1" x14ac:dyDescent="0.25">
      <c r="A38" s="7" t="s">
        <v>78</v>
      </c>
      <c r="B38" s="19">
        <f>B25*B19</f>
        <v>10608</v>
      </c>
      <c r="C38" s="19">
        <f>C25*C19</f>
        <v>10926.240000000002</v>
      </c>
      <c r="D38" s="19">
        <f>D25*D19</f>
        <v>11254.027200000002</v>
      </c>
      <c r="E38" s="19">
        <f>E25*E19</f>
        <v>11591.648016000003</v>
      </c>
      <c r="F38" s="19">
        <f>F25*F19</f>
        <v>11939.397456480003</v>
      </c>
    </row>
    <row r="39" spans="1:6" ht="17.25" customHeight="1" x14ac:dyDescent="0.25">
      <c r="A39" s="7" t="s">
        <v>79</v>
      </c>
      <c r="B39" s="16">
        <f>Inputs!B24</f>
        <v>0</v>
      </c>
      <c r="C39" s="16">
        <f>Inputs!C24</f>
        <v>0</v>
      </c>
      <c r="D39" s="16">
        <f>Inputs!D24</f>
        <v>0</v>
      </c>
      <c r="E39" s="16">
        <f>Inputs!E24</f>
        <v>0</v>
      </c>
      <c r="F39" s="16">
        <f>Inputs!F24</f>
        <v>0</v>
      </c>
    </row>
    <row r="40" spans="1:6" ht="17.25" customHeight="1" x14ac:dyDescent="0.25">
      <c r="A40" s="7" t="s">
        <v>80</v>
      </c>
      <c r="B40" s="16">
        <f>Inputs!B25</f>
        <v>0</v>
      </c>
      <c r="C40" s="16">
        <f>Inputs!C25</f>
        <v>0</v>
      </c>
      <c r="D40" s="16">
        <f>Inputs!D25</f>
        <v>5000</v>
      </c>
      <c r="E40" s="16">
        <f>Inputs!E25</f>
        <v>5150</v>
      </c>
      <c r="F40" s="16">
        <f>Inputs!F25</f>
        <v>5304.5</v>
      </c>
    </row>
    <row r="41" spans="1:6" ht="17.25" customHeight="1" x14ac:dyDescent="0.25">
      <c r="A41" s="7" t="s">
        <v>58</v>
      </c>
      <c r="B41" s="16">
        <f>Inputs!B26</f>
        <v>0</v>
      </c>
      <c r="C41" s="16">
        <f>Inputs!C26</f>
        <v>0</v>
      </c>
      <c r="D41" s="16">
        <f>Inputs!D26</f>
        <v>0</v>
      </c>
      <c r="E41" s="16">
        <f>Inputs!E26</f>
        <v>0</v>
      </c>
      <c r="F41" s="16">
        <f>Inputs!F26</f>
        <v>0</v>
      </c>
    </row>
    <row r="42" spans="1:6" ht="17.25" customHeight="1" x14ac:dyDescent="0.25">
      <c r="A42" s="7" t="s">
        <v>81</v>
      </c>
      <c r="B42" s="19">
        <f>(B37+B38+B39-B44)*0.6</f>
        <v>55324.799999999996</v>
      </c>
      <c r="C42" s="19">
        <f>(C37+C38+C39-C44)*0.6</f>
        <v>104611.74399999999</v>
      </c>
      <c r="D42" s="19">
        <f>(D37+D38+D39-D44)*0.6</f>
        <v>107750.09632000001</v>
      </c>
      <c r="E42" s="19">
        <f>(E37+E38+E39-E44)*0.6</f>
        <v>110982.59920960001</v>
      </c>
      <c r="F42" s="19">
        <f>(F37+F38+F39-F44)*0.6</f>
        <v>114312.077185888</v>
      </c>
    </row>
    <row r="43" spans="1:6" ht="17.25" customHeight="1" x14ac:dyDescent="0.25">
      <c r="A43" s="7" t="s">
        <v>82</v>
      </c>
      <c r="B43" s="16">
        <f>Inputs!B27</f>
        <v>15000</v>
      </c>
      <c r="C43" s="16">
        <f>Inputs!C27</f>
        <v>15450</v>
      </c>
      <c r="D43" s="16">
        <f>Inputs!D27</f>
        <v>15913.5</v>
      </c>
      <c r="E43" s="16">
        <f>Inputs!E27</f>
        <v>16390.904999999999</v>
      </c>
      <c r="F43" s="16">
        <f>Inputs!F27</f>
        <v>16882.632149999998</v>
      </c>
    </row>
    <row r="44" spans="1:6" ht="17.25" customHeight="1" x14ac:dyDescent="0.25">
      <c r="A44" s="7" t="s">
        <v>83</v>
      </c>
      <c r="B44" s="16">
        <f>Inputs!B28</f>
        <v>0</v>
      </c>
      <c r="C44" s="16">
        <f>Inputs!C28</f>
        <v>0</v>
      </c>
      <c r="D44" s="16">
        <f>Inputs!D28</f>
        <v>0</v>
      </c>
      <c r="E44" s="16">
        <f>Inputs!E28</f>
        <v>0</v>
      </c>
      <c r="F44" s="16">
        <f>Inputs!F28</f>
        <v>0</v>
      </c>
    </row>
    <row r="45" spans="1:6" ht="15.75" x14ac:dyDescent="0.25">
      <c r="A45" s="17" t="s">
        <v>84</v>
      </c>
      <c r="B45" s="20">
        <f>SUM(B37:B43)-B44</f>
        <v>162532.79999999999</v>
      </c>
      <c r="C45" s="20">
        <f>SUM(C37:C43)-C44</f>
        <v>294414.65066666662</v>
      </c>
      <c r="D45" s="20">
        <f>SUM(D37:D43)-D44</f>
        <v>308247.0901866667</v>
      </c>
      <c r="E45" s="20">
        <f>SUM(E37:E43)-E44</f>
        <v>317494.50289226673</v>
      </c>
      <c r="F45" s="20">
        <f>SUM(F37:F43)-F44</f>
        <v>327019.3379790347</v>
      </c>
    </row>
    <row r="46" spans="1:6" ht="15.75" x14ac:dyDescent="0.25">
      <c r="A46" s="10"/>
      <c r="B46" s="10"/>
      <c r="C46" s="10"/>
      <c r="D46" s="10"/>
      <c r="E46" s="10"/>
      <c r="F46" s="10"/>
    </row>
    <row r="47" spans="1:6" ht="15.75" x14ac:dyDescent="0.25">
      <c r="A47" s="11" t="s">
        <v>85</v>
      </c>
      <c r="B47" s="12"/>
      <c r="C47" s="12"/>
      <c r="D47" s="12"/>
      <c r="E47" s="12"/>
      <c r="F47" s="12"/>
    </row>
    <row r="48" spans="1:6" ht="21" customHeight="1" x14ac:dyDescent="0.25">
      <c r="A48" s="17" t="s">
        <v>86</v>
      </c>
      <c r="B48" s="18">
        <f>B34-B45</f>
        <v>16975.200000000012</v>
      </c>
      <c r="C48" s="18">
        <f>C34-C45</f>
        <v>22716.149333333422</v>
      </c>
      <c r="D48" s="18">
        <f>D34-D45</f>
        <v>27911.557813333347</v>
      </c>
      <c r="E48" s="18">
        <f>E34-E45</f>
        <v>18664.145107733319</v>
      </c>
      <c r="F48" s="18">
        <f>F34-F45</f>
        <v>9139.3100209653494</v>
      </c>
    </row>
    <row r="49" spans="1:6" ht="21" customHeight="1" x14ac:dyDescent="0.25">
      <c r="A49" s="17" t="s">
        <v>87</v>
      </c>
      <c r="B49" s="18">
        <f>B45/B9</f>
        <v>7739.6571428571424</v>
      </c>
      <c r="C49" s="18">
        <f>C45/C9</f>
        <v>8411.8471619047614</v>
      </c>
      <c r="D49" s="18">
        <f>D45/D9</f>
        <v>8807.0597196190483</v>
      </c>
      <c r="E49" s="18">
        <f>E45/E9</f>
        <v>9071.2715112076203</v>
      </c>
      <c r="F49" s="18">
        <f>F45/F9</f>
        <v>9343.4096565438485</v>
      </c>
    </row>
  </sheetData>
  <sheetProtection sheet="1" formatCells="0" formatColumns="0" formatRows="0"/>
  <mergeCells count="3">
    <mergeCell ref="A1:F1"/>
    <mergeCell ref="B2:F2"/>
    <mergeCell ref="B3:F3"/>
  </mergeCells>
  <pageMargins left="0.75" right="0.75" top="0.69166666666666665" bottom="0.7348958333333333" header="0.511811023622047" footer="0.511811023622047"/>
  <pageSetup scale="55" fitToHeight="0" orientation="portrait" horizontalDpi="300" verticalDpi="300" r:id="rId1"/>
  <headerFooter>
    <oddHeader>&amp;R&amp;D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63B8ACD48E4645B58EC4A465B601CF" ma:contentTypeVersion="19" ma:contentTypeDescription="Create a new document." ma:contentTypeScope="" ma:versionID="7703bec61801d4d15fa7e5706bc7dfac">
  <xsd:schema xmlns:xsd="http://www.w3.org/2001/XMLSchema" xmlns:xs="http://www.w3.org/2001/XMLSchema" xmlns:p="http://schemas.microsoft.com/office/2006/metadata/properties" xmlns:ns1="http://schemas.microsoft.com/sharepoint/v3" xmlns:ns2="4df98716-0c3e-4f36-92af-6d0cab01893e" xmlns:ns3="7f9a4870-e4d5-48bf-967b-f5196d115526" targetNamespace="http://schemas.microsoft.com/office/2006/metadata/properties" ma:root="true" ma:fieldsID="ef1b40c520b33c65226570c951adbbbe" ns1:_="" ns2:_="" ns3:_="">
    <xsd:import namespace="http://schemas.microsoft.com/sharepoint/v3"/>
    <xsd:import namespace="4df98716-0c3e-4f36-92af-6d0cab01893e"/>
    <xsd:import namespace="7f9a4870-e4d5-48bf-967b-f5196d11552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f98716-0c3e-4f36-92af-6d0cab0189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a0fd24c-52b5-435f-82bf-f0c05769f3b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f9a4870-e4d5-48bf-967b-f5196d11552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4f5eb8e0-9874-4b5a-a93f-cb11b6efc926}" ma:internalName="TaxCatchAll" ma:showField="CatchAllData" ma:web="7f9a4870-e4d5-48bf-967b-f5196d1155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f98716-0c3e-4f36-92af-6d0cab01893e">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7f9a4870-e4d5-48bf-967b-f5196d115526" xsi:nil="true"/>
  </documentManagement>
</p:properties>
</file>

<file path=customXml/itemProps1.xml><?xml version="1.0" encoding="utf-8"?>
<ds:datastoreItem xmlns:ds="http://schemas.openxmlformats.org/officeDocument/2006/customXml" ds:itemID="{41D7F92B-3FD0-4B82-A2C3-95864186B2E6}">
  <ds:schemaRefs>
    <ds:schemaRef ds:uri="http://schemas.microsoft.com/sharepoint/v3/contenttype/forms"/>
  </ds:schemaRefs>
</ds:datastoreItem>
</file>

<file path=customXml/itemProps2.xml><?xml version="1.0" encoding="utf-8"?>
<ds:datastoreItem xmlns:ds="http://schemas.openxmlformats.org/officeDocument/2006/customXml" ds:itemID="{2ACCAE08-C369-496B-BEB1-E38CC0553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df98716-0c3e-4f36-92af-6d0cab01893e"/>
    <ds:schemaRef ds:uri="7f9a4870-e4d5-48bf-967b-f5196d115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D73B49-AD7D-432D-B89F-9DABECF69E26}">
  <ds:schemaRefs>
    <ds:schemaRef ds:uri="http://schemas.microsoft.com/office/2006/metadata/properties"/>
    <ds:schemaRef ds:uri="http://schemas.microsoft.com/office/infopath/2007/PartnerControls"/>
    <ds:schemaRef ds:uri="4df98716-0c3e-4f36-92af-6d0cab01893e"/>
    <ds:schemaRef ds:uri="http://schemas.microsoft.com/sharepoint/v3"/>
    <ds:schemaRef ds:uri="7f9a4870-e4d5-48bf-967b-f5196d115526"/>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Inputs</vt:lpstr>
      <vt:lpstr>Proforma</vt:lpstr>
      <vt:lpstr>Proforma!Print_Area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Inouye, Caron</cp:lastModifiedBy>
  <cp:revision>0</cp:revision>
  <cp:lastPrinted>2026-08-24T20:48:22Z</cp:lastPrinted>
  <dcterms:created xsi:type="dcterms:W3CDTF">2026-08-21T17:59:53Z</dcterms:created>
  <dcterms:modified xsi:type="dcterms:W3CDTF">2026-08-25T18:45:01Z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0x010100B663B8ACD48E4645B58EC4A465B601CF</vt:lpwstr>
  </property>
  <property fmtid="{D5CDD505-2E9C-101B-9397-08002B2CF9AE}" pid="3" name="MediaServiceImageTags">
    <vt:lpwstr/>
  </property>
</Properties>
</file>